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efif.sharepoint.com/sites/konomi-ogledelsesteam114/Delte dokumenter/2. semester ABM&amp;E/Etablering 2024 cha/Opgaver 2024/Opgave 17 Skattefri virksomhedsomdannelse/"/>
    </mc:Choice>
  </mc:AlternateContent>
  <xr:revisionPtr revIDLastSave="21" documentId="8_{DE3EBE65-72C6-4DE9-AFA3-216B746ACA86}" xr6:coauthVersionLast="47" xr6:coauthVersionMax="47" xr10:uidLastSave="{8307F320-E0CD-4053-95A9-BD55AA28F14D}"/>
  <bookViews>
    <workbookView xWindow="-120" yWindow="-120" windowWidth="38640" windowHeight="21120" xr2:uid="{7C8F5ADE-FB70-455B-87C0-3CD4DDD14620}"/>
  </bookViews>
  <sheets>
    <sheet name="Omdannelse" sheetId="1" r:id="rId1"/>
    <sheet name="Forudsætninger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8" i="1"/>
  <c r="N8" i="1" s="1"/>
  <c r="E8" i="1"/>
  <c r="F16" i="1"/>
  <c r="J14" i="1"/>
  <c r="L14" i="1" s="1"/>
  <c r="J16" i="1"/>
  <c r="L16" i="1" s="1"/>
  <c r="J15" i="1"/>
  <c r="L15" i="1" s="1"/>
  <c r="J12" i="1"/>
  <c r="L12" i="1" s="1"/>
  <c r="N9" i="1"/>
  <c r="AC9" i="1" s="1"/>
  <c r="H25" i="1"/>
  <c r="F14" i="1"/>
  <c r="N14" i="1" s="1"/>
  <c r="AC14" i="1" s="1"/>
  <c r="P9" i="1" l="1"/>
  <c r="P14" i="1"/>
  <c r="P13" i="1"/>
  <c r="J24" i="1"/>
  <c r="L24" i="1" s="1"/>
  <c r="P24" i="1" s="1"/>
  <c r="N10" i="1"/>
  <c r="J19" i="1"/>
  <c r="L19" i="1" s="1"/>
  <c r="Q39" i="1"/>
  <c r="N20" i="1"/>
  <c r="AC20" i="1" s="1"/>
  <c r="N19" i="1"/>
  <c r="N17" i="1"/>
  <c r="AC17" i="1" s="1"/>
  <c r="N16" i="1"/>
  <c r="AC16" i="1" s="1"/>
  <c r="N12" i="1"/>
  <c r="AC12" i="1" s="1"/>
  <c r="N11" i="1"/>
  <c r="AC11" i="1" s="1"/>
  <c r="J11" i="1"/>
  <c r="L11" i="1" s="1"/>
  <c r="J10" i="1"/>
  <c r="L10" i="1" s="1"/>
  <c r="J6" i="1"/>
  <c r="L6" i="1" s="1"/>
  <c r="J4" i="1"/>
  <c r="L4" i="1" s="1"/>
  <c r="F42" i="1"/>
  <c r="F44" i="1" s="1"/>
  <c r="F21" i="1"/>
  <c r="N21" i="1" s="1"/>
  <c r="AC21" i="1" s="1"/>
  <c r="N18" i="1"/>
  <c r="AC18" i="1" s="1"/>
  <c r="F15" i="1"/>
  <c r="N15" i="1" s="1"/>
  <c r="AC15" i="1" s="1"/>
  <c r="F13" i="1"/>
  <c r="F23" i="1" l="1"/>
  <c r="F38" i="1" s="1"/>
  <c r="F40" i="1" s="1"/>
  <c r="L25" i="1"/>
  <c r="J25" i="1" s="1"/>
  <c r="P8" i="1"/>
  <c r="P19" i="1"/>
  <c r="P10" i="1"/>
  <c r="P11" i="1"/>
  <c r="P17" i="1"/>
  <c r="P15" i="1"/>
  <c r="P18" i="1"/>
  <c r="P12" i="1"/>
  <c r="P16" i="1"/>
  <c r="AC19" i="1"/>
  <c r="P20" i="1"/>
  <c r="AC10" i="1"/>
  <c r="P21" i="1"/>
  <c r="Q44" i="1"/>
  <c r="AC8" i="1"/>
  <c r="F30" i="1"/>
  <c r="F34" i="1" s="1"/>
  <c r="AC25" i="1" l="1"/>
  <c r="P25" i="1"/>
  <c r="Q33" i="1" s="1"/>
  <c r="P44" i="1"/>
  <c r="L26" i="1"/>
  <c r="F32" i="1"/>
  <c r="F36" i="1"/>
  <c r="L27" i="1" l="1"/>
  <c r="N22" i="1" s="1"/>
  <c r="N25" i="1" l="1"/>
  <c r="Q32" i="1" s="1"/>
  <c r="Q46" i="1"/>
  <c r="AC26" i="1"/>
  <c r="Q34" i="1" l="1"/>
  <c r="Q37" i="1" s="1"/>
  <c r="Q40" i="1" s="1"/>
  <c r="Q41" i="1" s="1"/>
  <c r="AB26" i="1"/>
  <c r="Q47" i="1" l="1"/>
  <c r="Q48" i="1" s="1"/>
  <c r="P41" i="1"/>
  <c r="P48" i="1" l="1"/>
  <c r="Q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Claus Højlund</author>
  </authors>
  <commentList>
    <comment ref="J24" authorId="0" shapeId="0" xr:uid="{721A3C07-1925-41D1-AFE9-6E27748A7F9C}">
      <text>
        <r>
          <rPr>
            <sz val="9"/>
            <color indexed="81"/>
            <rFont val="Tahoma"/>
            <family val="2"/>
          </rPr>
          <t>Procenten fremkommer således
(55,9 - 0,22)*1/(1-0,22)
dvs. (topskat - selskabsskat) * 1 / (1 - selskabsskat)</t>
        </r>
      </text>
    </comment>
  </commentList>
</comments>
</file>

<file path=xl/sharedStrings.xml><?xml version="1.0" encoding="utf-8"?>
<sst xmlns="http://schemas.openxmlformats.org/spreadsheetml/2006/main" count="122" uniqueCount="101">
  <si>
    <t>Fast ejendom</t>
  </si>
  <si>
    <t>Jord</t>
  </si>
  <si>
    <t>Grundforbedringer</t>
  </si>
  <si>
    <t>Beboelse landbrug</t>
  </si>
  <si>
    <t>I alt fast ejendom</t>
  </si>
  <si>
    <t>Inventar i alt</t>
  </si>
  <si>
    <t>Beholdninger i alt</t>
  </si>
  <si>
    <t>Private aktiver</t>
  </si>
  <si>
    <t xml:space="preserve"> - privat</t>
  </si>
  <si>
    <t>Tilgodehavender</t>
  </si>
  <si>
    <t>Værdipapirer</t>
  </si>
  <si>
    <t>Indlån</t>
  </si>
  <si>
    <t xml:space="preserve"> - leasingforpligtelser</t>
  </si>
  <si>
    <t xml:space="preserve"> - moms og anden gæld</t>
  </si>
  <si>
    <t xml:space="preserve"> + kassekredit</t>
  </si>
  <si>
    <t>Landbrugsaktiver i alt her</t>
  </si>
  <si>
    <t>Landbrugsaktiver Ø90 Regnskabet</t>
  </si>
  <si>
    <t>Aktiver i alt Ø90 Regnskabet</t>
  </si>
  <si>
    <t>EK i virksomhed</t>
  </si>
  <si>
    <t>EK i alt i Ø90 Regnskabet</t>
  </si>
  <si>
    <t>Udskudt</t>
  </si>
  <si>
    <t>skat</t>
  </si>
  <si>
    <t>Sum privat</t>
  </si>
  <si>
    <t>Opsparing 22%</t>
  </si>
  <si>
    <t>Ø90</t>
  </si>
  <si>
    <t>Avance</t>
  </si>
  <si>
    <t>Fortjeneste</t>
  </si>
  <si>
    <t>Skatte</t>
  </si>
  <si>
    <t>procent</t>
  </si>
  <si>
    <t>Skattefri virksomhedsomdannelse ud fra Ø90 regnskab</t>
  </si>
  <si>
    <t>Udskudt skat i alt her</t>
  </si>
  <si>
    <t>Udskudt skat i Ø90 regnskabet</t>
  </si>
  <si>
    <t xml:space="preserve"> - udskudt skat</t>
  </si>
  <si>
    <t>ansk. sum</t>
  </si>
  <si>
    <t>Aktiers</t>
  </si>
  <si>
    <t>Selskab</t>
  </si>
  <si>
    <t>Balance</t>
  </si>
  <si>
    <t>Sum avancer/fortjenester</t>
  </si>
  <si>
    <t>Aktiernes skattemæssige anskaffelsessum</t>
  </si>
  <si>
    <t>Udskudt skat i alt/Gns. %/Sum avancer/EK selskab</t>
  </si>
  <si>
    <t>Afstemningssaldi til Ø90 Regnskabet</t>
  </si>
  <si>
    <t>Foudsættes solgt til indre værdi</t>
  </si>
  <si>
    <t>Salgspris (indre værdi i selskabet)</t>
  </si>
  <si>
    <t>kr.</t>
  </si>
  <si>
    <t xml:space="preserve"> - Skattemæssig anskaffelsessum</t>
  </si>
  <si>
    <t xml:space="preserve"> = Aktieindkomst</t>
  </si>
  <si>
    <t>Resten af aktieindkomst til 42 %</t>
  </si>
  <si>
    <t>27 % skat af bundfradrag</t>
  </si>
  <si>
    <t>42 % skat af resten</t>
  </si>
  <si>
    <t>Skat af aktieindkomst i alt</t>
  </si>
  <si>
    <t>Sammenligning af skat før og efter</t>
  </si>
  <si>
    <t>Udskudt skat personligt ejet virksomhed</t>
  </si>
  <si>
    <t>Udskudt skat i selskabet</t>
  </si>
  <si>
    <t>Skat af aktieindkomst i alt ved salg til trediemand</t>
  </si>
  <si>
    <t>I alt skat</t>
  </si>
  <si>
    <t>Difference</t>
  </si>
  <si>
    <t>Beskatning ved salg af aktier til trediemand</t>
  </si>
  <si>
    <t>22 % skat heraf (udskudt skat i selskabet)…........................................................................................</t>
  </si>
  <si>
    <t>Sum avance/fortjeneste uden indestående på opsparingskontoen….........................................................................................................................................................................................................</t>
  </si>
  <si>
    <t>Procenten skal bringe os tilbage til indestående på opsparingskontoen - ikke til bruttoopsparingen</t>
  </si>
  <si>
    <t>Leasede aktiver er talt med såvel i værdiansættelse som i udskudt skat</t>
  </si>
  <si>
    <t>Personlig indkomst</t>
  </si>
  <si>
    <t>Kap.indkomst</t>
  </si>
  <si>
    <t>Driftsbygninger og installationer</t>
  </si>
  <si>
    <t>Udskudt skat skal hensættes i selskabets balance, men ikke i aktiernes anskaffelsessum</t>
  </si>
  <si>
    <t>KONTROL</t>
  </si>
  <si>
    <t>Den udskudte skat på leasing her er kun på forpligtelsen (fradragsværdien - og derfor positiv). Resten af den udskudte skat vedr. leasede aktiver findes under inventar, og har således ikke sin egen linje</t>
  </si>
  <si>
    <t>Eksemplerne her er for overskuelighedens skyld uden handelsomkostninger.</t>
  </si>
  <si>
    <t>Handelsomkostninger vedr. omdragelsen til selskab, det være sig advokatsalær, stempel, vurdering mv. kan tillægges anskaffelsessummen i overensstemmelse med den almindelige skattelovgovning.</t>
  </si>
  <si>
    <t>Regnearket er et forenklet overslag over skattefri vriksomhedsomdannelse ud fra en Ø90 Årsrapport - uden brug af skatteregnskabet.</t>
  </si>
  <si>
    <t>Det forudsættes</t>
  </si>
  <si>
    <t>at der ikke er virksomhedsaktiver udenfor VSO, der kunne indgå i det nye selskab</t>
  </si>
  <si>
    <t>at blandede aktiver indgår i omdannelsen</t>
  </si>
  <si>
    <t>at mellemregningskontoen og hensat til hævning i VSO er nulstillet inden omdannelsen</t>
  </si>
  <si>
    <t>at der ikke er uudnyttede skattemæssige underskud forud for omdannelsen</t>
  </si>
  <si>
    <t>at indskudskontoen ikke er negativ i VSO forud for omdannelsen</t>
  </si>
  <si>
    <t>at ejeren bruger virksomhedsordningen (VSO) i året forud for omdannelsen. Derved kan negativ anskffelsessum for kapitalandelene tillades.</t>
  </si>
  <si>
    <t>Betingelser og forudsætninger</t>
  </si>
  <si>
    <t>Betingelser for brug af skattefri virksonhedsomdannelse</t>
  </si>
  <si>
    <t>at alle aktiver og passiver skal indgå i omdannelsen</t>
  </si>
  <si>
    <t>at fast ejendom inkl. stuehus indgår i omdannelsen</t>
  </si>
  <si>
    <t>at det er en personligt ejet virksomhed med én ejer, der omdannes. Altså ikke I/S'er</t>
  </si>
  <si>
    <t>at stiftertilgodehavende ikke kan være en del af vederlaget for virksomheden</t>
  </si>
  <si>
    <t>at vederlaget for virksomheden svarer til værdien af kapitalandelene eller , hvis der er brugt et skuffeselskab, til kapitalforhøjelsen. Ejeren skal eje hele elskabskapitalen.</t>
  </si>
  <si>
    <t>at omdannelsen sker inden for 6 måneder efter skæringsdatoen i åbningsbalancen og at relevante dokumenter indsendes</t>
  </si>
  <si>
    <t>Kilder til skattefri virksomhedsomdannelse</t>
  </si>
  <si>
    <t>Jane K. Bille m.fl. "Omstrukturering - skatteregler i praksis", 3. udgave, Karnov Group 2019</t>
  </si>
  <si>
    <t>Michael Serup: "Generationsskifte, omstrukturering", 3. udgave, Karnov Group 2019</t>
  </si>
  <si>
    <t>Ole Aagesen m.fl. "Skattevejledning, eksempler og oversigter", Karnov Group 2021</t>
  </si>
  <si>
    <t>at ejeren er fuld skattepligtig i Danmark</t>
  </si>
  <si>
    <t>at der hensættes skat i selskabets åbningsbalancen omfattende enhver forskel på driftsmæssige og skattemæssige værdier i balancen. Dog kan udskudt skat ikke være et aktiv.</t>
  </si>
  <si>
    <t>Immaterielle aktiver</t>
  </si>
  <si>
    <t>Aktiver udenfor landbrug</t>
  </si>
  <si>
    <t>Forskel (private)</t>
  </si>
  <si>
    <t>Bundfradrag til 27 % i 2024</t>
  </si>
  <si>
    <t>Erhvervsaktiver</t>
  </si>
  <si>
    <t xml:space="preserve"> - gæld realkredit, bank mv.</t>
  </si>
  <si>
    <t>Besætning i alt</t>
  </si>
  <si>
    <t>Erhvervsaktiver i alt her</t>
  </si>
  <si>
    <t>Erhvervs-EK i alt her</t>
  </si>
  <si>
    <t xml:space="preserve">Forskel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</si>
</sst>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3" fontId="0" fillId="2" borderId="0" xfId="0" applyNumberFormat="1" applyFill="1"/>
    <xf numFmtId="3" fontId="0" fillId="2" borderId="1" xfId="0" applyNumberFormat="1" applyFill="1" applyBorder="1"/>
    <xf numFmtId="3" fontId="2" fillId="2" borderId="0" xfId="0" applyNumberFormat="1" applyFont="1" applyFill="1"/>
    <xf numFmtId="3" fontId="0" fillId="2" borderId="1" xfId="0" applyNumberFormat="1" applyFill="1" applyBorder="1" applyAlignment="1">
      <alignment horizontal="left"/>
    </xf>
    <xf numFmtId="3" fontId="0" fillId="2" borderId="1" xfId="0" applyNumberFormat="1" applyFill="1" applyBorder="1" applyAlignment="1">
      <alignment horizontal="right"/>
    </xf>
    <xf numFmtId="164" fontId="0" fillId="2" borderId="0" xfId="1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164" fontId="0" fillId="3" borderId="0" xfId="1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0" fillId="2" borderId="3" xfId="0" applyNumberFormat="1" applyFill="1" applyBorder="1"/>
    <xf numFmtId="3" fontId="0" fillId="2" borderId="4" xfId="0" applyNumberFormat="1" applyFill="1" applyBorder="1"/>
    <xf numFmtId="164" fontId="2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3" fontId="0" fillId="3" borderId="0" xfId="0" applyNumberFormat="1" applyFill="1"/>
    <xf numFmtId="3" fontId="0" fillId="3" borderId="3" xfId="0" applyNumberFormat="1" applyFill="1" applyBorder="1"/>
    <xf numFmtId="3" fontId="0" fillId="3" borderId="4" xfId="0" applyNumberFormat="1" applyFill="1" applyBorder="1"/>
    <xf numFmtId="3" fontId="0" fillId="2" borderId="5" xfId="0" applyNumberFormat="1" applyFill="1" applyBorder="1"/>
    <xf numFmtId="3" fontId="2" fillId="2" borderId="7" xfId="0" applyNumberFormat="1" applyFont="1" applyFill="1" applyBorder="1"/>
    <xf numFmtId="3" fontId="0" fillId="3" borderId="9" xfId="0" applyNumberFormat="1" applyFill="1" applyBorder="1" applyAlignment="1">
      <alignment horizontal="left"/>
    </xf>
    <xf numFmtId="3" fontId="0" fillId="3" borderId="6" xfId="0" applyNumberFormat="1" applyFill="1" applyBorder="1" applyAlignment="1">
      <alignment horizontal="left"/>
    </xf>
    <xf numFmtId="3" fontId="0" fillId="2" borderId="11" xfId="0" applyNumberFormat="1" applyFill="1" applyBorder="1"/>
    <xf numFmtId="3" fontId="2" fillId="2" borderId="4" xfId="0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3" fontId="3" fillId="2" borderId="1" xfId="0" applyNumberFormat="1" applyFont="1" applyFill="1" applyBorder="1"/>
    <xf numFmtId="3" fontId="2" fillId="4" borderId="4" xfId="0" applyNumberFormat="1" applyFont="1" applyFill="1" applyBorder="1"/>
    <xf numFmtId="3" fontId="0" fillId="4" borderId="4" xfId="0" applyNumberFormat="1" applyFill="1" applyBorder="1"/>
    <xf numFmtId="3" fontId="0" fillId="5" borderId="0" xfId="0" applyNumberFormat="1" applyFill="1"/>
    <xf numFmtId="3" fontId="0" fillId="5" borderId="3" xfId="0" applyNumberFormat="1" applyFill="1" applyBorder="1"/>
    <xf numFmtId="3" fontId="2" fillId="6" borderId="4" xfId="0" applyNumberFormat="1" applyFont="1" applyFill="1" applyBorder="1"/>
    <xf numFmtId="3" fontId="0" fillId="6" borderId="0" xfId="0" applyNumberFormat="1" applyFill="1"/>
    <xf numFmtId="3" fontId="0" fillId="7" borderId="0" xfId="0" applyNumberFormat="1" applyFill="1"/>
    <xf numFmtId="3" fontId="2" fillId="7" borderId="4" xfId="0" applyNumberFormat="1" applyFont="1" applyFill="1" applyBorder="1"/>
    <xf numFmtId="3" fontId="2" fillId="8" borderId="4" xfId="0" applyNumberFormat="1" applyFont="1" applyFill="1" applyBorder="1"/>
    <xf numFmtId="3" fontId="0" fillId="8" borderId="0" xfId="0" applyNumberFormat="1" applyFill="1"/>
    <xf numFmtId="3" fontId="0" fillId="2" borderId="0" xfId="0" applyNumberFormat="1" applyFill="1" applyAlignment="1">
      <alignment horizontal="right"/>
    </xf>
    <xf numFmtId="165" fontId="0" fillId="2" borderId="0" xfId="0" quotePrefix="1" applyNumberFormat="1" applyFill="1"/>
    <xf numFmtId="3" fontId="2" fillId="6" borderId="12" xfId="0" applyNumberFormat="1" applyFont="1" applyFill="1" applyBorder="1"/>
    <xf numFmtId="3" fontId="0" fillId="2" borderId="2" xfId="0" applyNumberFormat="1" applyFill="1" applyBorder="1"/>
    <xf numFmtId="3" fontId="0" fillId="4" borderId="3" xfId="0" applyNumberFormat="1" applyFill="1" applyBorder="1"/>
    <xf numFmtId="3" fontId="0" fillId="9" borderId="3" xfId="0" applyNumberFormat="1" applyFill="1" applyBorder="1"/>
    <xf numFmtId="3" fontId="0" fillId="10" borderId="8" xfId="0" applyNumberFormat="1" applyFill="1" applyBorder="1" applyAlignment="1">
      <alignment horizontal="center"/>
    </xf>
    <xf numFmtId="3" fontId="0" fillId="10" borderId="10" xfId="0" applyNumberFormat="1" applyFill="1" applyBorder="1" applyAlignment="1">
      <alignment horizontal="center"/>
    </xf>
    <xf numFmtId="3" fontId="0" fillId="10" borderId="6" xfId="0" applyNumberFormat="1" applyFill="1" applyBorder="1" applyAlignment="1">
      <alignment horizontal="left"/>
    </xf>
    <xf numFmtId="3" fontId="0" fillId="10" borderId="10" xfId="0" applyNumberFormat="1" applyFill="1" applyBorder="1"/>
    <xf numFmtId="3" fontId="0" fillId="10" borderId="5" xfId="0" applyNumberFormat="1" applyFill="1" applyBorder="1"/>
    <xf numFmtId="3" fontId="3" fillId="10" borderId="7" xfId="0" applyNumberFormat="1" applyFont="1" applyFill="1" applyBorder="1" applyAlignment="1">
      <alignment horizontal="left"/>
    </xf>
    <xf numFmtId="3" fontId="0" fillId="10" borderId="7" xfId="0" applyNumberForma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2" fillId="2" borderId="0" xfId="0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left"/>
    </xf>
    <xf numFmtId="3" fontId="3" fillId="2" borderId="0" xfId="0" applyNumberFormat="1" applyFont="1" applyFill="1"/>
    <xf numFmtId="0" fontId="0" fillId="2" borderId="0" xfId="0" applyFill="1"/>
    <xf numFmtId="0" fontId="6" fillId="2" borderId="0" xfId="0" applyFont="1" applyFill="1"/>
    <xf numFmtId="3" fontId="0" fillId="2" borderId="0" xfId="0" applyNumberFormat="1" applyFill="1" applyBorder="1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3138-D4C9-4E6D-8A93-1C58F46A7078}">
  <sheetPr codeName="Ark1"/>
  <dimension ref="A1:AD56"/>
  <sheetViews>
    <sheetView tabSelected="1" zoomScaleNormal="100" workbookViewId="0">
      <selection activeCell="B49" sqref="B49"/>
    </sheetView>
  </sheetViews>
  <sheetFormatPr defaultColWidth="9.140625" defaultRowHeight="15" x14ac:dyDescent="0.25"/>
  <cols>
    <col min="1" max="1" width="2.140625" style="1" customWidth="1"/>
    <col min="2" max="2" width="21.7109375" style="1" customWidth="1"/>
    <col min="3" max="3" width="10.28515625" style="1" customWidth="1"/>
    <col min="4" max="4" width="10.42578125" style="1" bestFit="1" customWidth="1"/>
    <col min="5" max="5" width="11.7109375" style="1" customWidth="1"/>
    <col min="6" max="6" width="14.7109375" style="1" customWidth="1"/>
    <col min="7" max="7" width="1.85546875" style="1" customWidth="1"/>
    <col min="8" max="8" width="11.5703125" style="1" bestFit="1" customWidth="1"/>
    <col min="9" max="9" width="1.85546875" style="1" customWidth="1"/>
    <col min="10" max="10" width="9.140625" style="6"/>
    <col min="11" max="11" width="1.85546875" style="1" customWidth="1"/>
    <col min="12" max="12" width="13.42578125" style="1" customWidth="1"/>
    <col min="13" max="13" width="1.85546875" style="1" customWidth="1"/>
    <col min="14" max="14" width="11.85546875" style="1" customWidth="1"/>
    <col min="15" max="15" width="1.85546875" style="1" customWidth="1"/>
    <col min="16" max="16" width="11.28515625" style="1" bestFit="1" customWidth="1"/>
    <col min="17" max="17" width="12" style="1" customWidth="1"/>
    <col min="18" max="18" width="3.7109375" style="1" customWidth="1"/>
    <col min="19" max="19" width="10.140625" style="1" bestFit="1" customWidth="1"/>
    <col min="20" max="21" width="9.140625" style="1"/>
    <col min="22" max="27" width="20.85546875" style="1" customWidth="1"/>
    <col min="28" max="28" width="9.140625" style="1"/>
    <col min="29" max="29" width="12.28515625" style="1" customWidth="1"/>
    <col min="30" max="16384" width="9.140625" style="1"/>
  </cols>
  <sheetData>
    <row r="1" spans="1:29" ht="23.25" x14ac:dyDescent="0.35">
      <c r="A1" s="52" t="s">
        <v>29</v>
      </c>
      <c r="AC1" s="53" t="s">
        <v>65</v>
      </c>
    </row>
    <row r="2" spans="1:29" x14ac:dyDescent="0.25">
      <c r="A2" s="1" t="s">
        <v>61</v>
      </c>
      <c r="C2" s="9">
        <v>0.55900000000000005</v>
      </c>
      <c r="D2" s="1" t="s">
        <v>62</v>
      </c>
      <c r="E2" s="9">
        <v>0.42</v>
      </c>
      <c r="F2" s="10" t="s">
        <v>95</v>
      </c>
      <c r="G2" s="24"/>
      <c r="H2" s="10" t="s">
        <v>20</v>
      </c>
      <c r="I2" s="24"/>
      <c r="J2" s="13" t="s">
        <v>27</v>
      </c>
      <c r="K2" s="24"/>
      <c r="L2" s="10" t="s">
        <v>25</v>
      </c>
      <c r="M2" s="24"/>
      <c r="N2" s="10" t="s">
        <v>35</v>
      </c>
      <c r="O2" s="24"/>
      <c r="P2" s="10" t="s">
        <v>34</v>
      </c>
      <c r="AC2" s="10" t="s">
        <v>34</v>
      </c>
    </row>
    <row r="3" spans="1:29" x14ac:dyDescent="0.25">
      <c r="A3" s="1" t="s">
        <v>0</v>
      </c>
      <c r="F3" s="25" t="s">
        <v>24</v>
      </c>
      <c r="G3" s="2"/>
      <c r="H3" s="25" t="s">
        <v>21</v>
      </c>
      <c r="I3" s="2"/>
      <c r="J3" s="16" t="s">
        <v>28</v>
      </c>
      <c r="K3" s="2"/>
      <c r="L3" s="25" t="s">
        <v>26</v>
      </c>
      <c r="M3" s="2"/>
      <c r="N3" s="25" t="s">
        <v>36</v>
      </c>
      <c r="O3" s="2"/>
      <c r="P3" s="25" t="s">
        <v>33</v>
      </c>
      <c r="AC3" s="25" t="s">
        <v>33</v>
      </c>
    </row>
    <row r="4" spans="1:29" x14ac:dyDescent="0.25">
      <c r="B4" s="1" t="s">
        <v>1</v>
      </c>
      <c r="E4" s="17"/>
      <c r="F4" s="41"/>
      <c r="H4" s="18"/>
      <c r="J4" s="14">
        <f>E2</f>
        <v>0.42</v>
      </c>
      <c r="L4" s="11">
        <f>H4/J4*-1</f>
        <v>0</v>
      </c>
      <c r="N4" s="11"/>
      <c r="P4" s="41"/>
      <c r="AC4" s="11"/>
    </row>
    <row r="5" spans="1:29" x14ac:dyDescent="0.25">
      <c r="B5" s="1" t="s">
        <v>2</v>
      </c>
      <c r="E5" s="17"/>
      <c r="F5" s="11"/>
      <c r="H5" s="11"/>
      <c r="J5" s="14"/>
      <c r="L5" s="11"/>
      <c r="N5" s="11"/>
      <c r="P5" s="11"/>
      <c r="AC5" s="11"/>
    </row>
    <row r="6" spans="1:29" x14ac:dyDescent="0.25">
      <c r="B6" s="1" t="s">
        <v>63</v>
      </c>
      <c r="E6" s="17"/>
      <c r="F6" s="11"/>
      <c r="H6" s="18"/>
      <c r="J6" s="14">
        <f>$C$2</f>
        <v>0.55900000000000005</v>
      </c>
      <c r="L6" s="11">
        <f>H6/J6*-1</f>
        <v>0</v>
      </c>
      <c r="N6" s="11"/>
      <c r="P6" s="11"/>
      <c r="AC6" s="11"/>
    </row>
    <row r="7" spans="1:29" x14ac:dyDescent="0.25">
      <c r="B7" s="1" t="s">
        <v>3</v>
      </c>
      <c r="E7" s="17"/>
      <c r="F7" s="11"/>
      <c r="H7" s="11"/>
      <c r="J7" s="14"/>
      <c r="L7" s="11"/>
      <c r="N7" s="11"/>
      <c r="P7" s="11"/>
      <c r="AC7" s="11"/>
    </row>
    <row r="8" spans="1:29" x14ac:dyDescent="0.25">
      <c r="B8" s="1" t="s">
        <v>4</v>
      </c>
      <c r="E8" s="58">
        <f>SUM(E4:E7)</f>
        <v>0</v>
      </c>
      <c r="F8" s="11">
        <f>E8</f>
        <v>0</v>
      </c>
      <c r="H8" s="11"/>
      <c r="J8" s="14"/>
      <c r="L8" s="11"/>
      <c r="N8" s="11">
        <f>F8</f>
        <v>0</v>
      </c>
      <c r="P8" s="42">
        <f>N8-L6-L4</f>
        <v>0</v>
      </c>
      <c r="AC8" s="11">
        <f>N8</f>
        <v>0</v>
      </c>
    </row>
    <row r="9" spans="1:29" x14ac:dyDescent="0.25">
      <c r="A9" s="1" t="s">
        <v>91</v>
      </c>
      <c r="F9" s="18"/>
      <c r="H9" s="11"/>
      <c r="J9" s="14"/>
      <c r="L9" s="11"/>
      <c r="N9" s="11">
        <f>F9</f>
        <v>0</v>
      </c>
      <c r="P9" s="42">
        <f>N9-L7-L5</f>
        <v>0</v>
      </c>
      <c r="AC9" s="11">
        <f>N9</f>
        <v>0</v>
      </c>
    </row>
    <row r="10" spans="1:29" x14ac:dyDescent="0.25">
      <c r="A10" s="1" t="s">
        <v>5</v>
      </c>
      <c r="F10" s="18"/>
      <c r="H10" s="18"/>
      <c r="J10" s="14">
        <f>$C$2</f>
        <v>0.55900000000000005</v>
      </c>
      <c r="L10" s="11">
        <f>H10/J10*-1</f>
        <v>0</v>
      </c>
      <c r="N10" s="11">
        <f>F10</f>
        <v>0</v>
      </c>
      <c r="P10" s="42">
        <f t="shared" ref="P10:P21" si="0">N10-L10</f>
        <v>0</v>
      </c>
      <c r="Q10" s="1" t="s">
        <v>60</v>
      </c>
      <c r="AC10" s="11">
        <f>N10</f>
        <v>0</v>
      </c>
    </row>
    <row r="11" spans="1:29" x14ac:dyDescent="0.25">
      <c r="A11" s="1" t="s">
        <v>97</v>
      </c>
      <c r="F11" s="18"/>
      <c r="H11" s="18"/>
      <c r="J11" s="14">
        <f>$C$2</f>
        <v>0.55900000000000005</v>
      </c>
      <c r="L11" s="11">
        <f>H11/J11*-1</f>
        <v>0</v>
      </c>
      <c r="N11" s="11">
        <f>F11</f>
        <v>0</v>
      </c>
      <c r="P11" s="42">
        <f t="shared" si="0"/>
        <v>0</v>
      </c>
      <c r="AC11" s="11">
        <f>N11</f>
        <v>0</v>
      </c>
    </row>
    <row r="12" spans="1:29" x14ac:dyDescent="0.25">
      <c r="A12" s="1" t="s">
        <v>6</v>
      </c>
      <c r="F12" s="18"/>
      <c r="H12" s="18"/>
      <c r="J12" s="14">
        <f>$C$2</f>
        <v>0.55900000000000005</v>
      </c>
      <c r="L12" s="11">
        <f>H12/J12*-1</f>
        <v>0</v>
      </c>
      <c r="N12" s="11">
        <f>F12</f>
        <v>0</v>
      </c>
      <c r="P12" s="42">
        <f t="shared" si="0"/>
        <v>0</v>
      </c>
      <c r="AC12" s="11">
        <f>N12</f>
        <v>0</v>
      </c>
    </row>
    <row r="13" spans="1:29" x14ac:dyDescent="0.25">
      <c r="A13" s="1" t="s">
        <v>7</v>
      </c>
      <c r="C13" s="17"/>
      <c r="D13" s="44" t="s">
        <v>8</v>
      </c>
      <c r="E13" s="22"/>
      <c r="F13" s="11">
        <f>C13-E13</f>
        <v>0</v>
      </c>
      <c r="H13" s="11"/>
      <c r="J13" s="14"/>
      <c r="L13" s="11"/>
      <c r="N13" s="11"/>
      <c r="P13" s="11">
        <f t="shared" si="0"/>
        <v>0</v>
      </c>
      <c r="AC13" s="11"/>
    </row>
    <row r="14" spans="1:29" x14ac:dyDescent="0.25">
      <c r="A14" s="1" t="s">
        <v>92</v>
      </c>
      <c r="C14" s="17"/>
      <c r="D14" s="45" t="s">
        <v>8</v>
      </c>
      <c r="E14" s="23"/>
      <c r="F14" s="11">
        <f>C14-E14</f>
        <v>0</v>
      </c>
      <c r="H14" s="18"/>
      <c r="J14" s="14">
        <f>$C$2</f>
        <v>0.55900000000000005</v>
      </c>
      <c r="L14" s="11">
        <f>H14/J14*-1</f>
        <v>0</v>
      </c>
      <c r="N14" s="11">
        <f>F14</f>
        <v>0</v>
      </c>
      <c r="P14" s="42">
        <f t="shared" ref="P14" si="1">N14-L14</f>
        <v>0</v>
      </c>
      <c r="AC14" s="11">
        <f>N14</f>
        <v>0</v>
      </c>
    </row>
    <row r="15" spans="1:29" x14ac:dyDescent="0.25">
      <c r="A15" s="1" t="s">
        <v>9</v>
      </c>
      <c r="C15" s="17"/>
      <c r="D15" s="45" t="s">
        <v>8</v>
      </c>
      <c r="E15" s="23"/>
      <c r="F15" s="11">
        <f>C15-E15</f>
        <v>0</v>
      </c>
      <c r="H15" s="18"/>
      <c r="J15" s="14">
        <f>$C$2</f>
        <v>0.55900000000000005</v>
      </c>
      <c r="L15" s="11">
        <f>H15/J15*-1</f>
        <v>0</v>
      </c>
      <c r="N15" s="11">
        <f t="shared" ref="N15:N21" si="2">F15</f>
        <v>0</v>
      </c>
      <c r="P15" s="11">
        <f t="shared" si="0"/>
        <v>0</v>
      </c>
      <c r="AC15" s="11">
        <f t="shared" ref="AC15:AC21" si="3">N15</f>
        <v>0</v>
      </c>
    </row>
    <row r="16" spans="1:29" x14ac:dyDescent="0.25">
      <c r="A16" s="1" t="s">
        <v>10</v>
      </c>
      <c r="C16" s="17"/>
      <c r="D16" s="45" t="s">
        <v>8</v>
      </c>
      <c r="E16" s="23"/>
      <c r="F16" s="11">
        <f>C16-E16</f>
        <v>0</v>
      </c>
      <c r="H16" s="18"/>
      <c r="J16" s="14">
        <f>$C$2</f>
        <v>0.55900000000000005</v>
      </c>
      <c r="L16" s="11">
        <f>H16/J16*-1</f>
        <v>0</v>
      </c>
      <c r="N16" s="11">
        <f t="shared" si="2"/>
        <v>0</v>
      </c>
      <c r="P16" s="11">
        <f t="shared" si="0"/>
        <v>0</v>
      </c>
      <c r="AC16" s="11">
        <f t="shared" si="3"/>
        <v>0</v>
      </c>
    </row>
    <row r="17" spans="1:30" x14ac:dyDescent="0.25">
      <c r="A17" s="1" t="s">
        <v>11</v>
      </c>
      <c r="D17" s="47"/>
      <c r="E17" s="46"/>
      <c r="F17" s="18"/>
      <c r="H17" s="11"/>
      <c r="J17" s="14"/>
      <c r="L17" s="11"/>
      <c r="N17" s="11">
        <f t="shared" si="2"/>
        <v>0</v>
      </c>
      <c r="P17" s="11">
        <f t="shared" si="0"/>
        <v>0</v>
      </c>
      <c r="AC17" s="11">
        <f t="shared" si="3"/>
        <v>0</v>
      </c>
    </row>
    <row r="18" spans="1:30" x14ac:dyDescent="0.25">
      <c r="A18" s="1" t="s">
        <v>96</v>
      </c>
      <c r="D18" s="47"/>
      <c r="E18" s="46"/>
      <c r="F18" s="18"/>
      <c r="H18" s="11"/>
      <c r="J18" s="14"/>
      <c r="L18" s="11"/>
      <c r="N18" s="11">
        <f t="shared" si="2"/>
        <v>0</v>
      </c>
      <c r="P18" s="11">
        <f t="shared" si="0"/>
        <v>0</v>
      </c>
      <c r="AC18" s="11">
        <f t="shared" si="3"/>
        <v>0</v>
      </c>
    </row>
    <row r="19" spans="1:30" x14ac:dyDescent="0.25">
      <c r="A19" s="1" t="s">
        <v>12</v>
      </c>
      <c r="D19" s="47"/>
      <c r="E19" s="46"/>
      <c r="F19" s="18"/>
      <c r="H19" s="18"/>
      <c r="J19" s="14">
        <f>$C$2</f>
        <v>0.55900000000000005</v>
      </c>
      <c r="L19" s="11">
        <f>H19/J19*-1</f>
        <v>0</v>
      </c>
      <c r="N19" s="11">
        <f t="shared" si="2"/>
        <v>0</v>
      </c>
      <c r="P19" s="42">
        <f t="shared" si="0"/>
        <v>0</v>
      </c>
      <c r="Q19" s="1" t="s">
        <v>66</v>
      </c>
      <c r="AC19" s="11">
        <f t="shared" si="3"/>
        <v>0</v>
      </c>
    </row>
    <row r="20" spans="1:30" x14ac:dyDescent="0.25">
      <c r="A20" s="1" t="s">
        <v>13</v>
      </c>
      <c r="D20" s="47"/>
      <c r="E20" s="46"/>
      <c r="F20" s="18"/>
      <c r="H20" s="11"/>
      <c r="J20" s="14"/>
      <c r="L20" s="11"/>
      <c r="N20" s="11">
        <f t="shared" si="2"/>
        <v>0</v>
      </c>
      <c r="P20" s="11">
        <f t="shared" si="0"/>
        <v>0</v>
      </c>
      <c r="AC20" s="11">
        <f t="shared" si="3"/>
        <v>0</v>
      </c>
    </row>
    <row r="21" spans="1:30" x14ac:dyDescent="0.25">
      <c r="A21" s="1" t="s">
        <v>14</v>
      </c>
      <c r="C21" s="17"/>
      <c r="D21" s="45" t="s">
        <v>8</v>
      </c>
      <c r="E21" s="23"/>
      <c r="F21" s="11">
        <f>C21-E21</f>
        <v>0</v>
      </c>
      <c r="H21" s="11"/>
      <c r="J21" s="14"/>
      <c r="L21" s="11"/>
      <c r="N21" s="11">
        <f t="shared" si="2"/>
        <v>0</v>
      </c>
      <c r="P21" s="11">
        <f t="shared" si="0"/>
        <v>0</v>
      </c>
      <c r="AC21" s="11">
        <f t="shared" si="3"/>
        <v>0</v>
      </c>
    </row>
    <row r="22" spans="1:30" x14ac:dyDescent="0.25">
      <c r="A22" s="2" t="s">
        <v>32</v>
      </c>
      <c r="B22" s="2"/>
      <c r="C22" s="27"/>
      <c r="D22" s="48"/>
      <c r="E22" s="49"/>
      <c r="F22" s="19"/>
      <c r="H22" s="11"/>
      <c r="J22" s="14"/>
      <c r="L22" s="11"/>
      <c r="N22" s="31">
        <f>L27*-1</f>
        <v>0</v>
      </c>
      <c r="P22" s="43"/>
      <c r="Q22" s="1" t="s">
        <v>64</v>
      </c>
      <c r="AC22" s="11"/>
    </row>
    <row r="23" spans="1:30" x14ac:dyDescent="0.25">
      <c r="A23" s="3" t="s">
        <v>18</v>
      </c>
      <c r="B23" s="3"/>
      <c r="C23" s="3"/>
      <c r="D23" s="48" t="s">
        <v>22</v>
      </c>
      <c r="E23" s="50">
        <f>SUM(E13:E21)</f>
        <v>0</v>
      </c>
      <c r="F23" s="21">
        <f>SUM(F8:F22)</f>
        <v>0</v>
      </c>
      <c r="H23" s="11"/>
      <c r="J23" s="14"/>
      <c r="L23" s="11"/>
      <c r="N23" s="11"/>
      <c r="P23" s="11"/>
      <c r="AC23" s="11"/>
    </row>
    <row r="24" spans="1:30" x14ac:dyDescent="0.25">
      <c r="F24" s="5" t="s">
        <v>23</v>
      </c>
      <c r="G24" s="2"/>
      <c r="H24" s="19"/>
      <c r="I24" s="2"/>
      <c r="J24" s="15">
        <f>($C$2-0.22)*1/(1-0.22)</f>
        <v>0.43461538461538468</v>
      </c>
      <c r="K24" s="2"/>
      <c r="L24" s="12">
        <f>H24/J24*-1</f>
        <v>0</v>
      </c>
      <c r="M24" s="20"/>
      <c r="N24" s="43"/>
      <c r="O24" s="20"/>
      <c r="P24" s="29">
        <f>N24-L24</f>
        <v>0</v>
      </c>
      <c r="Q24" s="1" t="s">
        <v>59</v>
      </c>
      <c r="AC24" s="11"/>
    </row>
    <row r="25" spans="1:30" x14ac:dyDescent="0.25">
      <c r="C25" s="2"/>
      <c r="D25" s="2"/>
      <c r="E25" s="4"/>
      <c r="F25" s="51" t="s">
        <v>39</v>
      </c>
      <c r="G25" s="21"/>
      <c r="H25" s="35">
        <f>SUM(H4:H24)</f>
        <v>0</v>
      </c>
      <c r="I25" s="3"/>
      <c r="J25" s="16" t="e">
        <f>H25/L25*-1</f>
        <v>#DIV/0!</v>
      </c>
      <c r="K25" s="3"/>
      <c r="L25" s="28">
        <f>SUM(L4:L24)</f>
        <v>0</v>
      </c>
      <c r="N25" s="36">
        <f>SUM(N4:N24)</f>
        <v>0</v>
      </c>
      <c r="P25" s="40">
        <f>SUM(P4:P24)</f>
        <v>0</v>
      </c>
      <c r="Q25" s="1" t="s">
        <v>38</v>
      </c>
      <c r="AC25" s="29">
        <f>L25*-1</f>
        <v>0</v>
      </c>
      <c r="AD25" s="1" t="s">
        <v>37</v>
      </c>
    </row>
    <row r="26" spans="1:30" x14ac:dyDescent="0.25">
      <c r="C26" s="1" t="s">
        <v>58</v>
      </c>
      <c r="E26" s="7"/>
      <c r="L26" s="1">
        <f>L25-L24</f>
        <v>0</v>
      </c>
      <c r="AB26" s="55">
        <f>P25-AC26</f>
        <v>0</v>
      </c>
      <c r="AC26" s="32">
        <f>SUM(AC4:AC25)</f>
        <v>0</v>
      </c>
      <c r="AD26" s="1" t="s">
        <v>38</v>
      </c>
    </row>
    <row r="27" spans="1:30" x14ac:dyDescent="0.25">
      <c r="C27" s="1" t="s">
        <v>57</v>
      </c>
      <c r="L27" s="30">
        <f>L26*22%</f>
        <v>0</v>
      </c>
    </row>
    <row r="28" spans="1:30" x14ac:dyDescent="0.25">
      <c r="J28" s="39"/>
    </row>
    <row r="29" spans="1:30" x14ac:dyDescent="0.25">
      <c r="A29" s="3" t="s">
        <v>40</v>
      </c>
    </row>
    <row r="30" spans="1:30" x14ac:dyDescent="0.25">
      <c r="A30" s="1" t="s">
        <v>15</v>
      </c>
      <c r="F30" s="1">
        <f>SUM(F8:F12)</f>
        <v>0</v>
      </c>
      <c r="J30" s="3" t="s">
        <v>56</v>
      </c>
    </row>
    <row r="31" spans="1:30" x14ac:dyDescent="0.25">
      <c r="A31" s="1" t="s">
        <v>16</v>
      </c>
      <c r="F31" s="17"/>
      <c r="J31" s="1" t="s">
        <v>41</v>
      </c>
    </row>
    <row r="32" spans="1:30" x14ac:dyDescent="0.25">
      <c r="A32" s="1" t="s">
        <v>100</v>
      </c>
      <c r="F32" s="1">
        <f>F31-F30</f>
        <v>0</v>
      </c>
      <c r="J32" s="1" t="s">
        <v>42</v>
      </c>
      <c r="Q32" s="37">
        <f>N25</f>
        <v>0</v>
      </c>
      <c r="R32" s="1" t="s">
        <v>43</v>
      </c>
    </row>
    <row r="33" spans="1:18" x14ac:dyDescent="0.25">
      <c r="J33" s="1" t="s">
        <v>44</v>
      </c>
      <c r="Q33" s="33">
        <f>P25*-1</f>
        <v>0</v>
      </c>
      <c r="R33" s="1" t="s">
        <v>43</v>
      </c>
    </row>
    <row r="34" spans="1:18" x14ac:dyDescent="0.25">
      <c r="A34" s="1" t="s">
        <v>98</v>
      </c>
      <c r="F34" s="1">
        <f>F30+SUM(F13:F17)+F21</f>
        <v>0</v>
      </c>
      <c r="J34" s="3" t="s">
        <v>45</v>
      </c>
      <c r="K34" s="3"/>
      <c r="L34" s="3"/>
      <c r="M34" s="3"/>
      <c r="N34" s="3"/>
      <c r="O34" s="3"/>
      <c r="P34" s="3"/>
      <c r="Q34" s="3">
        <f>SUM(Q32:Q33)</f>
        <v>0</v>
      </c>
      <c r="R34" s="3" t="s">
        <v>43</v>
      </c>
    </row>
    <row r="35" spans="1:18" x14ac:dyDescent="0.25">
      <c r="A35" s="1" t="s">
        <v>17</v>
      </c>
      <c r="F35" s="17"/>
      <c r="J35" s="1"/>
    </row>
    <row r="36" spans="1:18" x14ac:dyDescent="0.25">
      <c r="A36" s="1" t="s">
        <v>93</v>
      </c>
      <c r="F36" s="1">
        <f>F35-F34</f>
        <v>0</v>
      </c>
      <c r="J36" s="1" t="s">
        <v>94</v>
      </c>
      <c r="Q36" s="1">
        <v>61000</v>
      </c>
      <c r="R36" s="1" t="s">
        <v>43</v>
      </c>
    </row>
    <row r="37" spans="1:18" x14ac:dyDescent="0.25">
      <c r="J37" s="1" t="s">
        <v>46</v>
      </c>
      <c r="Q37" s="1">
        <f>Q34-Q36</f>
        <v>-61000</v>
      </c>
      <c r="R37" s="1" t="s">
        <v>43</v>
      </c>
    </row>
    <row r="38" spans="1:18" x14ac:dyDescent="0.25">
      <c r="A38" s="1" t="s">
        <v>99</v>
      </c>
      <c r="F38" s="1">
        <f>F23</f>
        <v>0</v>
      </c>
      <c r="J38" s="1"/>
    </row>
    <row r="39" spans="1:18" x14ac:dyDescent="0.25">
      <c r="A39" s="1" t="s">
        <v>19</v>
      </c>
      <c r="F39" s="17"/>
      <c r="J39" s="1" t="s">
        <v>47</v>
      </c>
      <c r="Q39" s="1">
        <f>Q36*27%</f>
        <v>16470</v>
      </c>
      <c r="R39" s="1" t="s">
        <v>43</v>
      </c>
    </row>
    <row r="40" spans="1:18" x14ac:dyDescent="0.25">
      <c r="A40" s="1" t="s">
        <v>93</v>
      </c>
      <c r="F40" s="1">
        <f>F39-F38</f>
        <v>0</v>
      </c>
      <c r="J40" s="1" t="s">
        <v>48</v>
      </c>
      <c r="Q40" s="1">
        <f>Q37*42%</f>
        <v>-25620</v>
      </c>
      <c r="R40" s="1" t="s">
        <v>43</v>
      </c>
    </row>
    <row r="41" spans="1:18" x14ac:dyDescent="0.25">
      <c r="J41" s="3" t="s">
        <v>49</v>
      </c>
      <c r="K41" s="3"/>
      <c r="L41" s="3"/>
      <c r="M41" s="3"/>
      <c r="N41" s="8"/>
      <c r="O41" s="3"/>
      <c r="P41" s="26" t="e">
        <f>Q41/Q34</f>
        <v>#DIV/0!</v>
      </c>
      <c r="Q41" s="3">
        <f>SUM(Q39:Q40)</f>
        <v>-9150</v>
      </c>
      <c r="R41" s="3" t="s">
        <v>43</v>
      </c>
    </row>
    <row r="42" spans="1:18" x14ac:dyDescent="0.25">
      <c r="A42" s="1" t="s">
        <v>30</v>
      </c>
      <c r="F42" s="1">
        <f>H25</f>
        <v>0</v>
      </c>
      <c r="J42" s="1"/>
    </row>
    <row r="43" spans="1:18" x14ac:dyDescent="0.25">
      <c r="A43" s="1" t="s">
        <v>31</v>
      </c>
      <c r="F43" s="17"/>
      <c r="J43" s="3" t="s">
        <v>50</v>
      </c>
    </row>
    <row r="44" spans="1:18" x14ac:dyDescent="0.25">
      <c r="A44" s="1" t="s">
        <v>100</v>
      </c>
      <c r="F44" s="1">
        <f>F43-F42</f>
        <v>0</v>
      </c>
      <c r="J44" s="1" t="s">
        <v>51</v>
      </c>
      <c r="P44" s="6" t="e">
        <f>J25</f>
        <v>#DIV/0!</v>
      </c>
      <c r="Q44" s="34">
        <f>H25*-1</f>
        <v>0</v>
      </c>
      <c r="R44" s="1" t="s">
        <v>43</v>
      </c>
    </row>
    <row r="45" spans="1:18" x14ac:dyDescent="0.25">
      <c r="J45" s="1"/>
    </row>
    <row r="46" spans="1:18" x14ac:dyDescent="0.25">
      <c r="J46" s="1" t="s">
        <v>52</v>
      </c>
      <c r="P46" s="6">
        <v>0.22</v>
      </c>
      <c r="Q46" s="30">
        <f>N22*-1</f>
        <v>0</v>
      </c>
      <c r="R46" s="1" t="s">
        <v>43</v>
      </c>
    </row>
    <row r="47" spans="1:18" x14ac:dyDescent="0.25">
      <c r="J47" s="1" t="s">
        <v>53</v>
      </c>
      <c r="Q47" s="1">
        <f>Q41</f>
        <v>-9150</v>
      </c>
      <c r="R47" s="1" t="s">
        <v>43</v>
      </c>
    </row>
    <row r="48" spans="1:18" x14ac:dyDescent="0.25">
      <c r="J48" s="3" t="s">
        <v>54</v>
      </c>
      <c r="K48" s="3"/>
      <c r="L48" s="3"/>
      <c r="M48" s="3"/>
      <c r="N48" s="3"/>
      <c r="O48" s="3"/>
      <c r="P48" s="26" t="e">
        <f>Q48/L25</f>
        <v>#DIV/0!</v>
      </c>
      <c r="Q48" s="3">
        <f>SUM(Q46:Q47)</f>
        <v>-9150</v>
      </c>
      <c r="R48" s="3" t="s">
        <v>43</v>
      </c>
    </row>
    <row r="49" spans="2:18" x14ac:dyDescent="0.25">
      <c r="J49" s="1" t="s">
        <v>55</v>
      </c>
      <c r="Q49" s="1">
        <f>Q44-Q48</f>
        <v>9150</v>
      </c>
      <c r="R49" s="1" t="s">
        <v>43</v>
      </c>
    </row>
    <row r="51" spans="2:18" x14ac:dyDescent="0.25">
      <c r="Q51" s="38"/>
    </row>
    <row r="52" spans="2:18" x14ac:dyDescent="0.25">
      <c r="J52" s="54"/>
    </row>
    <row r="55" spans="2:18" x14ac:dyDescent="0.25">
      <c r="B55" s="1" t="s">
        <v>68</v>
      </c>
    </row>
    <row r="56" spans="2:18" x14ac:dyDescent="0.25">
      <c r="B56" s="1" t="s">
        <v>67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ED42-4360-43DB-A001-29EB143F1BF2}">
  <dimension ref="A1:B24"/>
  <sheetViews>
    <sheetView workbookViewId="0">
      <selection activeCell="B8" sqref="B8"/>
    </sheetView>
  </sheetViews>
  <sheetFormatPr defaultRowHeight="15" x14ac:dyDescent="0.25"/>
  <cols>
    <col min="1" max="1" width="4.85546875" style="56" customWidth="1"/>
    <col min="2" max="16384" width="9.140625" style="56"/>
  </cols>
  <sheetData>
    <row r="1" spans="1:2" ht="21" x14ac:dyDescent="0.35">
      <c r="A1" s="57" t="s">
        <v>77</v>
      </c>
    </row>
    <row r="2" spans="1:2" x14ac:dyDescent="0.25">
      <c r="A2" s="56" t="s">
        <v>78</v>
      </c>
    </row>
    <row r="3" spans="1:2" x14ac:dyDescent="0.25">
      <c r="B3" s="56" t="s">
        <v>89</v>
      </c>
    </row>
    <row r="4" spans="1:2" x14ac:dyDescent="0.25">
      <c r="B4" s="56" t="s">
        <v>79</v>
      </c>
    </row>
    <row r="5" spans="1:2" x14ac:dyDescent="0.25">
      <c r="B5" s="56" t="s">
        <v>83</v>
      </c>
    </row>
    <row r="6" spans="1:2" x14ac:dyDescent="0.25">
      <c r="B6" s="56" t="s">
        <v>84</v>
      </c>
    </row>
    <row r="7" spans="1:2" x14ac:dyDescent="0.25">
      <c r="B7" s="56" t="s">
        <v>90</v>
      </c>
    </row>
    <row r="9" spans="1:2" x14ac:dyDescent="0.25">
      <c r="A9" s="56" t="s">
        <v>69</v>
      </c>
    </row>
    <row r="10" spans="1:2" x14ac:dyDescent="0.25">
      <c r="A10" s="56" t="s">
        <v>70</v>
      </c>
    </row>
    <row r="11" spans="1:2" x14ac:dyDescent="0.25">
      <c r="B11" s="56" t="s">
        <v>81</v>
      </c>
    </row>
    <row r="12" spans="1:2" x14ac:dyDescent="0.25">
      <c r="B12" s="56" t="s">
        <v>76</v>
      </c>
    </row>
    <row r="13" spans="1:2" x14ac:dyDescent="0.25">
      <c r="B13" s="56" t="s">
        <v>75</v>
      </c>
    </row>
    <row r="14" spans="1:2" x14ac:dyDescent="0.25">
      <c r="B14" s="56" t="s">
        <v>73</v>
      </c>
    </row>
    <row r="15" spans="1:2" x14ac:dyDescent="0.25">
      <c r="B15" s="56" t="s">
        <v>74</v>
      </c>
    </row>
    <row r="16" spans="1:2" x14ac:dyDescent="0.25">
      <c r="B16" s="56" t="s">
        <v>71</v>
      </c>
    </row>
    <row r="17" spans="1:2" x14ac:dyDescent="0.25">
      <c r="B17" s="56" t="s">
        <v>80</v>
      </c>
    </row>
    <row r="18" spans="1:2" x14ac:dyDescent="0.25">
      <c r="B18" s="56" t="s">
        <v>72</v>
      </c>
    </row>
    <row r="19" spans="1:2" x14ac:dyDescent="0.25">
      <c r="B19" s="56" t="s">
        <v>82</v>
      </c>
    </row>
    <row r="21" spans="1:2" x14ac:dyDescent="0.25">
      <c r="A21" s="56" t="s">
        <v>85</v>
      </c>
    </row>
    <row r="22" spans="1:2" x14ac:dyDescent="0.25">
      <c r="A22" s="56" t="s">
        <v>86</v>
      </c>
    </row>
    <row r="23" spans="1:2" x14ac:dyDescent="0.25">
      <c r="A23" s="56" t="s">
        <v>87</v>
      </c>
    </row>
    <row r="24" spans="1:2" x14ac:dyDescent="0.25">
      <c r="A24" s="56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0a84fe7-05ba-4d93-960f-61ac4a742cca" xsi:nil="true"/>
    <lcf76f155ced4ddcb4097134ff3c332f xmlns="40a84fe7-05ba-4d93-960f-61ac4a742cca">
      <Terms xmlns="http://schemas.microsoft.com/office/infopath/2007/PartnerControls"/>
    </lcf76f155ced4ddcb4097134ff3c332f>
    <TaxCatchAll xmlns="a8c63955-c714-4aea-bdd9-27890685a8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EB8CCE04E4344AAFD272AC7BCA944D" ma:contentTypeVersion="19" ma:contentTypeDescription="Opret et nyt dokument." ma:contentTypeScope="" ma:versionID="f98e8b14ece9de741c0525c17d4fc778">
  <xsd:schema xmlns:xsd="http://www.w3.org/2001/XMLSchema" xmlns:xs="http://www.w3.org/2001/XMLSchema" xmlns:p="http://schemas.microsoft.com/office/2006/metadata/properties" xmlns:ns2="40a84fe7-05ba-4d93-960f-61ac4a742cca" xmlns:ns3="a8c63955-c714-4aea-bdd9-27890685a8ec" targetNamespace="http://schemas.microsoft.com/office/2006/metadata/properties" ma:root="true" ma:fieldsID="2810fac691a89a116fcf490202678757" ns2:_="" ns3:_="">
    <xsd:import namespace="40a84fe7-05ba-4d93-960f-61ac4a742cca"/>
    <xsd:import namespace="a8c63955-c714-4aea-bdd9-27890685a8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84fe7-05ba-4d93-960f-61ac4a742c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273e385-a8b0-4d51-8803-6e97695cb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Godkendelsesstatus" ma:internalName="Godkendelses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3955-c714-4aea-bdd9-27890685a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1f3f46-7d44-466c-9c3d-d0a9fd6bdf84}" ma:internalName="TaxCatchAll" ma:showField="CatchAllData" ma:web="a8c63955-c714-4aea-bdd9-27890685a8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8118B-BC2C-479A-808D-3C5E166B03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38257-5449-4C36-B7F8-7CEC768295EE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8c63955-c714-4aea-bdd9-27890685a8e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40a84fe7-05ba-4d93-960f-61ac4a742cc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4AF0E1-FF11-4F64-AFF6-C3234A293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a84fe7-05ba-4d93-960f-61ac4a742cca"/>
    <ds:schemaRef ds:uri="a8c63955-c714-4aea-bdd9-27890685a8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29427a-4ed3-4f0e-a3ff-ced1342f64ac}" enabled="0" method="" siteId="{1b29427a-4ed3-4f0e-a3ff-ced1342f6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Omdannelse</vt:lpstr>
      <vt:lpstr>Forudsætninger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Højlund</dc:creator>
  <cp:lastModifiedBy>Claus Højlund Andersen (lektor – cha@eaaa.dk)</cp:lastModifiedBy>
  <dcterms:created xsi:type="dcterms:W3CDTF">2023-03-09T12:38:41Z</dcterms:created>
  <dcterms:modified xsi:type="dcterms:W3CDTF">2024-05-04T14:37:01Z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0x01010091EB8CCE04E4344AAFD272AC7BCA944D</vt:lpwstr>
  </property>
  <property fmtid="{D5CDD505-2E9C-101B-9397-08002B2CF9AE}" pid="3" name="MediaServiceImageTags">
    <vt:lpwstr/>
  </property>
</Properties>
</file>